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5220" firstSheet="2" activeTab="3"/>
  </bookViews>
  <sheets>
    <sheet name="Les points extrêmes" sheetId="1" r:id="rId1"/>
    <sheet name="Les points moyens (meyer)" sheetId="2" r:id="rId2"/>
    <sheet name="Moindres carrés" sheetId="3" r:id="rId3"/>
    <sheet name="Comparaisons des méthodes" sheetId="4" r:id="rId4"/>
    <sheet name="Coefficients" sheetId="5" r:id="rId5"/>
  </sheets>
  <definedNames/>
  <calcPr fullCalcOnLoad="1"/>
</workbook>
</file>

<file path=xl/sharedStrings.xml><?xml version="1.0" encoding="utf-8"?>
<sst xmlns="http://schemas.openxmlformats.org/spreadsheetml/2006/main" count="113" uniqueCount="70">
  <si>
    <t>Total</t>
  </si>
  <si>
    <t>a</t>
  </si>
  <si>
    <t>b</t>
  </si>
  <si>
    <t>METHODE DES POINTS EXTREMES</t>
  </si>
  <si>
    <t>XiYi</t>
  </si>
  <si>
    <t>Moyenne X</t>
  </si>
  <si>
    <t>Moyenne Y</t>
  </si>
  <si>
    <t>Prévision année n+1</t>
  </si>
  <si>
    <t>Yi (ventes)</t>
  </si>
  <si>
    <t>Xi (années)</t>
  </si>
  <si>
    <t>METHODE DES MOINDRES CARRES</t>
  </si>
  <si>
    <t>Mode opératoire :</t>
  </si>
  <si>
    <t>Tableau A</t>
  </si>
  <si>
    <t>Tableau B</t>
  </si>
  <si>
    <r>
      <t>Xi</t>
    </r>
    <r>
      <rPr>
        <b/>
        <vertAlign val="superscript"/>
        <sz val="9"/>
        <rFont val="Arial"/>
        <family val="2"/>
      </rPr>
      <t>2</t>
    </r>
  </si>
  <si>
    <t>cocher la case</t>
  </si>
  <si>
    <t>Nombre d'année dont les ventes sont connues</t>
  </si>
  <si>
    <t>1. Entrer les données en rouge (années et ventes) dans le tableau A</t>
  </si>
  <si>
    <t>X1 (années)</t>
  </si>
  <si>
    <t>X2 (ventes)</t>
  </si>
  <si>
    <t>X1</t>
  </si>
  <si>
    <t>X2</t>
  </si>
  <si>
    <t>Y1</t>
  </si>
  <si>
    <t>Y2</t>
  </si>
  <si>
    <t xml:space="preserve">1. Entrer les données en rouge (années et ventes) dans le tableau A </t>
  </si>
  <si>
    <t>METHODE DES POINTS MOYENS (MEYER)</t>
  </si>
  <si>
    <t>Points moyens</t>
  </si>
  <si>
    <t>Moindres carrés</t>
  </si>
  <si>
    <t>Moyennes des 3 méthodes</t>
  </si>
  <si>
    <t>Prévision année 4</t>
  </si>
  <si>
    <t>Prévision année 5</t>
  </si>
  <si>
    <t>Prévision année 6</t>
  </si>
  <si>
    <t>Prévision année 7</t>
  </si>
  <si>
    <t>Prévision année 8</t>
  </si>
  <si>
    <t>Prévision année 9</t>
  </si>
  <si>
    <t>Prévision année 10</t>
  </si>
  <si>
    <t>TABLEAU COMPARATIF DES RESULTATS SELON LA METHODE UTILISEE</t>
  </si>
  <si>
    <t>X</t>
  </si>
  <si>
    <t>3. Le résultat de l'année n+1 (année 6 dans l'exemple)  apparait dans le tableau B en ligne 23</t>
  </si>
  <si>
    <t>3. Le résultat de l'année n+1 (année 6 dans l'exemple) apparait dans le tableau B en ligne 26</t>
  </si>
  <si>
    <t>2. Dans la colonne C, cochez la case correspondant au nombres d'années dont les ventes sont connues (5 dans l'exemple)</t>
  </si>
  <si>
    <t>3. Le résultat de l'année n+1 (année 6 dans l'exemple)  apparait dans le tableau B en ligne 26</t>
  </si>
  <si>
    <t>Points extrêmes</t>
  </si>
  <si>
    <t>Les calculs dans ce tableau sont automatiquement effectués en fonction des feuilles précédentes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</si>
  <si>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</si>
  <si>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</si>
  <si>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</si>
  <si>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</si>
  <si>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</si>
  <si>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</si>
  <si>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</si>
  <si>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</si>
  <si>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</si>
  <si>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</si>
  <si>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</si>
  <si>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</si>
  <si>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Chiffre d'affaire 2002 (en millier d'euros)</t>
  </si>
  <si>
    <t>Coefficient mensuel</t>
  </si>
  <si>
    <t>Calcul effectué</t>
  </si>
  <si>
    <t>40 / 630</t>
  </si>
  <si>
    <t>30 / 630</t>
  </si>
  <si>
    <t>50 / 630</t>
  </si>
  <si>
    <t>etc…</t>
  </si>
  <si>
    <t>Prévision pour 2003</t>
  </si>
  <si>
    <t>640 x 0,063</t>
  </si>
  <si>
    <t>640 x 0,048</t>
  </si>
  <si>
    <t>640 x 0,079</t>
  </si>
  <si>
    <t>etc,</t>
  </si>
  <si>
    <t>Moyenne</t>
  </si>
  <si>
    <t>Coéfficients mensuels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</si>
</sst>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00\ &quot;F&quot;_-;\-* #,##0.000\ &quot;F&quot;_-;_-* &quot;-&quot;??\ &quot;F&quot;_-;_-@_-"/>
    <numFmt numFmtId="174" formatCode="_-* #,##0.0000\ &quot;F&quot;_-;\-* #,##0.0000\ &quot;F&quot;_-;_-* &quot;-&quot;??\ &quot;F&quot;_-;_-@_-"/>
    <numFmt numFmtId="175" formatCode="_-* #,##0.0\ &quot;F&quot;_-;\-* #,##0.0\ &quot;F&quot;_-;_-* &quot;-&quot;??\ &quot;F&quot;_-;_-@_-"/>
    <numFmt numFmtId="176" formatCode="_-* #,##0\ &quot;F&quot;_-;\-* #,##0\ &quot;F&quot;_-;_-* &quot;-&quot;??\ &quot;F&quot;_-;_-@_-"/>
    <numFmt numFmtId="177" formatCode="#,##0\ &quot;€&quot;"/>
    <numFmt numFmtId="178" formatCode="0.0000"/>
    <numFmt numFmtId="179" formatCode="0.000"/>
    <numFmt numFmtId="180" formatCode="#,##0.000"/>
    <numFmt numFmtId="181" formatCode="#,##0.0"/>
    <numFmt numFmtId="182" formatCode="[$-40C]dddd\ d\ mmmm\ yyyy"/>
    <numFmt numFmtId="183" formatCode="#,##0.00\ _€"/>
    <numFmt numFmtId="184" formatCode="0.0000000"/>
    <numFmt numFmtId="185" formatCode="0.000000"/>
    <numFmt numFmtId="186" formatCode="0.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/>
    </xf>
    <xf numFmtId="4" fontId="8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181" fontId="8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1" fontId="6" fillId="0" borderId="1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9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8</xdr:row>
      <xdr:rowOff>47625</xdr:rowOff>
    </xdr:from>
    <xdr:to>
      <xdr:col>1</xdr:col>
      <xdr:colOff>57150</xdr:colOff>
      <xdr:row>11</xdr:row>
      <xdr:rowOff>19050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85775" y="143827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case 5 cochée active le calcul dans le tableau B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85725</xdr:colOff>
      <xdr:row>9</xdr:row>
      <xdr:rowOff>114300</xdr:rowOff>
    </xdr:from>
    <xdr:to>
      <xdr:col>1</xdr:col>
      <xdr:colOff>695325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466850" y="1666875"/>
          <a:ext cx="609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571500</xdr:colOff>
      <xdr:row>26</xdr:row>
      <xdr:rowOff>142875</xdr:rowOff>
    </xdr:from>
    <xdr:to>
      <xdr:col>2</xdr:col>
      <xdr:colOff>628650</xdr:colOff>
      <xdr:row>28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952625" y="4600575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Ventes prévues pour l'année 6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628650</xdr:colOff>
      <xdr:row>26</xdr:row>
      <xdr:rowOff>47625</xdr:rowOff>
    </xdr:from>
    <xdr:to>
      <xdr:col>3</xdr:col>
      <xdr:colOff>381000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743200" y="450532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8</xdr:row>
      <xdr:rowOff>85725</xdr:rowOff>
    </xdr:from>
    <xdr:to>
      <xdr:col>1</xdr:col>
      <xdr:colOff>57150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" y="147637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case 5 cochée active le calcul dans le tableau B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85725</xdr:colOff>
      <xdr:row>9</xdr:row>
      <xdr:rowOff>152400</xdr:rowOff>
    </xdr:from>
    <xdr:to>
      <xdr:col>1</xdr:col>
      <xdr:colOff>695325</xdr:colOff>
      <xdr:row>11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466850" y="1704975"/>
          <a:ext cx="609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38100</xdr:rowOff>
    </xdr:from>
    <xdr:to>
      <xdr:col>3</xdr:col>
      <xdr:colOff>38100</xdr:colOff>
      <xdr:row>29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47900" y="4657725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Ventes prévues pour l'année 6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26</xdr:row>
      <xdr:rowOff>104775</xdr:rowOff>
    </xdr:from>
    <xdr:to>
      <xdr:col>3</xdr:col>
      <xdr:colOff>523875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3038475" y="4562475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24</xdr:row>
      <xdr:rowOff>133350</xdr:rowOff>
    </xdr:from>
    <xdr:to>
      <xdr:col>2</xdr:col>
      <xdr:colOff>628650</xdr:colOff>
      <xdr:row>26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52625" y="4267200"/>
          <a:ext cx="790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Ventes prévues pour l'année 6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485775</xdr:colOff>
      <xdr:row>8</xdr:row>
      <xdr:rowOff>47625</xdr:rowOff>
    </xdr:from>
    <xdr:to>
      <xdr:col>1</xdr:col>
      <xdr:colOff>57150</xdr:colOff>
      <xdr:row>11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85775" y="143827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case 5 cochée active le calcul dans le tableau B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85725</xdr:colOff>
      <xdr:row>9</xdr:row>
      <xdr:rowOff>114300</xdr:rowOff>
    </xdr:from>
    <xdr:to>
      <xdr:col>1</xdr:col>
      <xdr:colOff>695325</xdr:colOff>
      <xdr:row>11</xdr:row>
      <xdr:rowOff>57150</xdr:rowOff>
    </xdr:to>
    <xdr:sp>
      <xdr:nvSpPr>
        <xdr:cNvPr id="3" name="Line 7"/>
        <xdr:cNvSpPr>
          <a:spLocks/>
        </xdr:cNvSpPr>
      </xdr:nvSpPr>
      <xdr:spPr>
        <a:xfrm>
          <a:off x="1466850" y="1666875"/>
          <a:ext cx="609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24</xdr:row>
      <xdr:rowOff>38100</xdr:rowOff>
    </xdr:from>
    <xdr:to>
      <xdr:col>3</xdr:col>
      <xdr:colOff>381000</xdr:colOff>
      <xdr:row>25</xdr:row>
      <xdr:rowOff>104775</xdr:rowOff>
    </xdr:to>
    <xdr:sp>
      <xdr:nvSpPr>
        <xdr:cNvPr id="4" name="Line 8"/>
        <xdr:cNvSpPr>
          <a:spLocks/>
        </xdr:cNvSpPr>
      </xdr:nvSpPr>
      <xdr:spPr>
        <a:xfrm flipV="1">
          <a:off x="2743200" y="4171950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G13" sqref="G13"/>
    </sheetView>
  </sheetViews>
  <sheetFormatPr defaultColWidth="11.421875" defaultRowHeight="12.75"/>
  <cols>
    <col min="1" max="1" width="20.7109375" style="1" customWidth="1"/>
    <col min="2" max="5" width="11.00390625" style="1" customWidth="1"/>
    <col min="6" max="16384" width="11.421875" style="1" customWidth="1"/>
  </cols>
  <sheetData>
    <row r="1" spans="1:7" ht="13.5" thickBot="1">
      <c r="A1" s="51" t="s">
        <v>3</v>
      </c>
      <c r="B1" s="52"/>
      <c r="C1" s="52"/>
      <c r="D1" s="52"/>
      <c r="E1" s="52"/>
      <c r="F1" s="52"/>
      <c r="G1" s="53"/>
    </row>
    <row r="2" spans="1:7" ht="16.5" customHeight="1">
      <c r="A2" s="26" t="s">
        <v>11</v>
      </c>
      <c r="B2" s="5"/>
      <c r="C2" s="5"/>
      <c r="D2" s="5"/>
      <c r="E2" s="5"/>
      <c r="F2" s="5"/>
      <c r="G2" s="5"/>
    </row>
    <row r="3" spans="1:7" ht="12.75">
      <c r="A3" s="5" t="s">
        <v>24</v>
      </c>
      <c r="B3" s="5"/>
      <c r="C3" s="5"/>
      <c r="D3" s="5"/>
      <c r="E3" s="5"/>
      <c r="F3" s="5"/>
      <c r="G3" s="5"/>
    </row>
    <row r="4" spans="1:7" ht="12.75">
      <c r="A4" s="5" t="s">
        <v>40</v>
      </c>
      <c r="B4" s="5"/>
      <c r="C4" s="5"/>
      <c r="D4" s="5"/>
      <c r="E4" s="5"/>
      <c r="F4" s="5"/>
      <c r="G4" s="5"/>
    </row>
    <row r="5" spans="1:7" ht="12.75">
      <c r="A5" s="5" t="s">
        <v>41</v>
      </c>
      <c r="B5" s="5"/>
      <c r="C5" s="5"/>
      <c r="D5" s="5"/>
      <c r="E5" s="5"/>
      <c r="F5" s="5"/>
      <c r="G5" s="5"/>
    </row>
    <row r="6" spans="1:7" ht="13.5" thickBot="1">
      <c r="A6" s="5"/>
      <c r="B6" s="5"/>
      <c r="C6" s="5"/>
      <c r="D6" s="5"/>
      <c r="E6" s="5"/>
      <c r="F6" s="5"/>
      <c r="G6" s="5"/>
    </row>
    <row r="7" spans="1:7" s="2" customFormat="1" ht="15" customHeight="1">
      <c r="A7" s="30"/>
      <c r="B7" s="4" t="s">
        <v>12</v>
      </c>
      <c r="C7" s="29" t="s">
        <v>15</v>
      </c>
      <c r="D7" s="11" t="s">
        <v>18</v>
      </c>
      <c r="E7" s="12" t="s">
        <v>19</v>
      </c>
      <c r="F7" s="38"/>
      <c r="G7" s="38"/>
    </row>
    <row r="8" spans="1:7" ht="12.75">
      <c r="A8" s="5"/>
      <c r="B8" s="5"/>
      <c r="C8" s="25"/>
      <c r="D8" s="6">
        <v>1</v>
      </c>
      <c r="E8" s="41">
        <v>600</v>
      </c>
      <c r="F8" s="39"/>
      <c r="G8" s="40"/>
    </row>
    <row r="9" spans="1:7" ht="12.75">
      <c r="A9" s="5"/>
      <c r="B9" s="5"/>
      <c r="C9" s="25"/>
      <c r="D9" s="6">
        <v>2</v>
      </c>
      <c r="E9" s="41">
        <v>605</v>
      </c>
      <c r="F9" s="39"/>
      <c r="G9" s="40"/>
    </row>
    <row r="10" spans="1:7" ht="12.75">
      <c r="A10" s="5"/>
      <c r="B10" s="5"/>
      <c r="C10" s="25"/>
      <c r="D10" s="6">
        <v>3</v>
      </c>
      <c r="E10" s="41">
        <v>610</v>
      </c>
      <c r="F10" s="39"/>
      <c r="G10" s="40"/>
    </row>
    <row r="11" spans="1:7" ht="12.75">
      <c r="A11" s="5"/>
      <c r="B11" s="5"/>
      <c r="C11" s="25"/>
      <c r="D11" s="6">
        <v>4</v>
      </c>
      <c r="E11" s="41">
        <v>625</v>
      </c>
      <c r="F11" s="39"/>
      <c r="G11" s="40"/>
    </row>
    <row r="12" spans="1:7" ht="12.75">
      <c r="A12" s="5"/>
      <c r="B12" s="5"/>
      <c r="C12" s="25" t="s">
        <v>37</v>
      </c>
      <c r="D12" s="6">
        <v>5</v>
      </c>
      <c r="E12" s="41">
        <v>630</v>
      </c>
      <c r="F12" s="39"/>
      <c r="G12" s="40"/>
    </row>
    <row r="13" spans="1:7" ht="12.75">
      <c r="A13" s="5"/>
      <c r="B13" s="5"/>
      <c r="C13" s="25"/>
      <c r="D13" s="6"/>
      <c r="E13" s="41"/>
      <c r="F13" s="39"/>
      <c r="G13" s="40"/>
    </row>
    <row r="14" spans="1:7" ht="12.75">
      <c r="A14" s="5"/>
      <c r="B14" s="5"/>
      <c r="C14" s="25"/>
      <c r="D14" s="6"/>
      <c r="E14" s="41"/>
      <c r="F14" s="39"/>
      <c r="G14" s="40"/>
    </row>
    <row r="15" spans="1:7" ht="11.25" customHeight="1">
      <c r="A15" s="5"/>
      <c r="B15" s="5"/>
      <c r="C15" s="25"/>
      <c r="D15" s="6"/>
      <c r="E15" s="41"/>
      <c r="F15" s="39"/>
      <c r="G15" s="40"/>
    </row>
    <row r="16" spans="1:7" ht="11.25" customHeight="1">
      <c r="A16" s="5"/>
      <c r="B16" s="5"/>
      <c r="C16" s="31"/>
      <c r="D16" s="6"/>
      <c r="E16" s="42"/>
      <c r="F16" s="39"/>
      <c r="G16" s="40"/>
    </row>
    <row r="17" spans="1:7" ht="12" customHeight="1" thickBot="1">
      <c r="A17" s="4" t="s">
        <v>13</v>
      </c>
      <c r="B17" s="5"/>
      <c r="C17" s="14"/>
      <c r="D17" s="15"/>
      <c r="E17" s="43"/>
      <c r="F17" s="39"/>
      <c r="G17" s="40"/>
    </row>
    <row r="18" spans="1:7" ht="7.5" customHeight="1" thickBot="1">
      <c r="A18" s="5"/>
      <c r="B18" s="5"/>
      <c r="C18" s="5"/>
      <c r="D18" s="5"/>
      <c r="E18" s="5"/>
      <c r="F18" s="5"/>
      <c r="G18" s="5"/>
    </row>
    <row r="19" spans="1:9" ht="25.5" customHeight="1">
      <c r="A19" s="18" t="s">
        <v>16</v>
      </c>
      <c r="B19" s="19">
        <v>3</v>
      </c>
      <c r="C19" s="19">
        <v>4</v>
      </c>
      <c r="D19" s="19">
        <v>5</v>
      </c>
      <c r="E19" s="19">
        <v>6</v>
      </c>
      <c r="F19" s="19">
        <v>7</v>
      </c>
      <c r="G19" s="33">
        <v>8</v>
      </c>
      <c r="H19" s="20">
        <v>9</v>
      </c>
      <c r="I19" s="3"/>
    </row>
    <row r="20" spans="1:9" ht="12.75">
      <c r="A20" s="21" t="s">
        <v>20</v>
      </c>
      <c r="B20" s="9">
        <f>IF(ISBLANK(C10),"",$D$8)</f>
      </c>
      <c r="C20" s="9">
        <f>IF(ISBLANK(C11),"",$D$8)</f>
      </c>
      <c r="D20" s="9">
        <f>IF(ISBLANK(C12),"",$D$8)</f>
        <v>1</v>
      </c>
      <c r="E20" s="9">
        <f>IF(ISBLANK(C13),"",$D$8)</f>
      </c>
      <c r="F20" s="9">
        <f>IF(ISBLANK(C14),"",$D$8)</f>
      </c>
      <c r="G20" s="9">
        <f>IF(ISBLANK(C15),"",$D$8)</f>
      </c>
      <c r="H20" s="9">
        <f>IF(ISBLANK(C16),"",$D$8)</f>
      </c>
      <c r="I20" s="3"/>
    </row>
    <row r="21" spans="1:9" ht="12.75">
      <c r="A21" s="21" t="s">
        <v>21</v>
      </c>
      <c r="B21" s="9">
        <f>IF(ISBLANK(C10),"",D10)</f>
      </c>
      <c r="C21" s="9">
        <f>IF(ISBLANK(C11),"",D11)</f>
      </c>
      <c r="D21" s="9">
        <f>IF(ISBLANK(C12),"",D12)</f>
        <v>5</v>
      </c>
      <c r="E21" s="9">
        <f>IF(ISBLANK(C13),"",D13)</f>
      </c>
      <c r="F21" s="9">
        <f>IF(ISBLANK(C14),"",D14)</f>
      </c>
      <c r="G21" s="9">
        <f>IF(ISBLANK(C15),"",D15)</f>
      </c>
      <c r="H21" s="9">
        <f>IF(ISBLANK(C16),"",D16)</f>
      </c>
      <c r="I21" s="3"/>
    </row>
    <row r="22" spans="1:9" ht="12.75">
      <c r="A22" s="21" t="s">
        <v>22</v>
      </c>
      <c r="B22" s="9">
        <f>IF(ISBLANK(C10),"",$E$8)</f>
      </c>
      <c r="C22" s="9">
        <f>IF(ISBLANK(C11),"",$E$8)</f>
      </c>
      <c r="D22" s="9">
        <f>IF(ISBLANK(C12),"",$E$8)</f>
        <v>600</v>
      </c>
      <c r="E22" s="9">
        <f>IF(ISBLANK(C13),"",$E$8)</f>
      </c>
      <c r="F22" s="9">
        <f>IF(ISBLANK(C14),"",$E$8)</f>
      </c>
      <c r="G22" s="9">
        <f>IF(ISBLANK(C15),"",$E$8)</f>
      </c>
      <c r="H22" s="9">
        <f>IF(ISBLANK(C16),"",$E$8)</f>
      </c>
      <c r="I22" s="3"/>
    </row>
    <row r="23" spans="1:9" ht="12.75">
      <c r="A23" s="21" t="s">
        <v>23</v>
      </c>
      <c r="B23" s="9">
        <f>IF(ISBLANK(C10),"",E10)</f>
      </c>
      <c r="C23" s="9">
        <f>IF(ISBLANK(C11),"",E11)</f>
      </c>
      <c r="D23" s="9">
        <f>IF(ISBLANK(C12),"",E12)</f>
        <v>630</v>
      </c>
      <c r="E23" s="9">
        <f>IF(ISBLANK(C13),"",E13)</f>
      </c>
      <c r="F23" s="9">
        <f>IF(ISBLANK(C14),"",E14)</f>
      </c>
      <c r="G23" s="9">
        <f>IF(ISBLANK(C15),"",E15)</f>
      </c>
      <c r="H23" s="9">
        <f>IF(ISBLANK(C16),"",E16)</f>
      </c>
      <c r="I23" s="3"/>
    </row>
    <row r="24" spans="1:9" ht="12.75">
      <c r="A24" s="21" t="s">
        <v>1</v>
      </c>
      <c r="B24" s="50">
        <f>IF(ISBLANK(C10),"",(B23-B22)/(B21-B20))</f>
      </c>
      <c r="C24" s="50">
        <f>IF(ISBLANK(C11),"",(C23-C22)/(C21-C20))</f>
      </c>
      <c r="D24" s="50">
        <f>IF(ISBLANK(C12),"",(D23-D22)/(D21-D20))</f>
        <v>7.5</v>
      </c>
      <c r="E24" s="50">
        <f>IF(ISBLANK(C13),"",(E23-E22)/(E21-E20))</f>
      </c>
      <c r="F24" s="50">
        <f>IF(ISBLANK(C14),"",(F23-F22)/(F21-F20))</f>
      </c>
      <c r="G24" s="50">
        <f>IF(ISBLANK(C15),"",(G23-G22)/(G21-G20))</f>
      </c>
      <c r="H24" s="50">
        <f>IF(ISBLANK(C16),"",(H23-H22)/(H21-H20))</f>
      </c>
      <c r="I24" s="3"/>
    </row>
    <row r="25" spans="1:9" ht="12.75">
      <c r="A25" s="21" t="s">
        <v>2</v>
      </c>
      <c r="B25" s="50">
        <f>IF(ISBLANK(C10),"",$E$8-B24)</f>
      </c>
      <c r="C25" s="50">
        <f>IF(ISBLANK(C11),"",$E$8-C24)</f>
      </c>
      <c r="D25" s="50">
        <f>IF(ISBLANK(C12),"",$E$8-D24)</f>
        <v>592.5</v>
      </c>
      <c r="E25" s="50">
        <f>IF(ISBLANK(C13),"",$E$8-E24)</f>
      </c>
      <c r="F25" s="50">
        <f>IF(ISBLANK(C14),"",$E$8-F24)</f>
      </c>
      <c r="G25" s="50">
        <f>IF(ISBLANK(C15),"",$E$8-G24)</f>
      </c>
      <c r="H25" s="50">
        <f>IF(ISBLANK(C16),"",$E$8-H24)</f>
      </c>
      <c r="I25" s="3"/>
    </row>
    <row r="26" spans="1:9" ht="21" customHeight="1" thickBot="1">
      <c r="A26" s="24" t="s">
        <v>7</v>
      </c>
      <c r="B26" s="37">
        <f>IF(ISBLANK(C10),"",(B24*4)+B25)</f>
      </c>
      <c r="C26" s="37">
        <f>IF(ISBLANK(C11),"",(C24*5)+C25)</f>
      </c>
      <c r="D26" s="37">
        <f>IF(ISBLANK(C12),"",(D24*6)+D25)</f>
        <v>637.5</v>
      </c>
      <c r="E26" s="37">
        <f>IF(ISBLANK(C13),"",(E24*7)+E25)</f>
      </c>
      <c r="F26" s="37">
        <f>IF(ISBLANK(C14),"",(F24*8)+F25)</f>
      </c>
      <c r="G26" s="37">
        <f>IF(ISBLANK(C15),"",(G24*9)+G25)</f>
      </c>
      <c r="H26" s="37">
        <f>IF(ISBLANK(C16),"",(H24*10)+H25)</f>
      </c>
      <c r="I26" s="3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9">
      <selection activeCell="E8" sqref="E8:E12"/>
    </sheetView>
  </sheetViews>
  <sheetFormatPr defaultColWidth="11.421875" defaultRowHeight="12.75"/>
  <cols>
    <col min="1" max="1" width="20.7109375" style="1" customWidth="1"/>
    <col min="2" max="8" width="12.140625" style="1" customWidth="1"/>
    <col min="9" max="16384" width="11.421875" style="1" customWidth="1"/>
  </cols>
  <sheetData>
    <row r="1" spans="1:7" ht="13.5" thickBot="1">
      <c r="A1" s="51" t="s">
        <v>25</v>
      </c>
      <c r="B1" s="52"/>
      <c r="C1" s="52"/>
      <c r="D1" s="52"/>
      <c r="E1" s="52"/>
      <c r="F1" s="52"/>
      <c r="G1" s="53"/>
    </row>
    <row r="2" spans="1:7" ht="16.5" customHeight="1">
      <c r="A2" s="26" t="s">
        <v>11</v>
      </c>
      <c r="B2" s="5"/>
      <c r="C2" s="5"/>
      <c r="D2" s="5"/>
      <c r="E2" s="5"/>
      <c r="F2" s="5"/>
      <c r="G2" s="5"/>
    </row>
    <row r="3" spans="1:7" ht="12.75">
      <c r="A3" s="5" t="s">
        <v>24</v>
      </c>
      <c r="B3" s="5"/>
      <c r="C3" s="5"/>
      <c r="D3" s="5"/>
      <c r="E3" s="5"/>
      <c r="F3" s="5"/>
      <c r="G3" s="5"/>
    </row>
    <row r="4" spans="1:7" ht="12.75">
      <c r="A4" s="5" t="s">
        <v>40</v>
      </c>
      <c r="B4" s="5"/>
      <c r="C4" s="5"/>
      <c r="D4" s="5"/>
      <c r="E4" s="5"/>
      <c r="F4" s="5"/>
      <c r="G4" s="5"/>
    </row>
    <row r="5" spans="1:7" ht="12.75">
      <c r="A5" s="5" t="s">
        <v>39</v>
      </c>
      <c r="B5" s="5"/>
      <c r="C5" s="5"/>
      <c r="D5" s="5"/>
      <c r="E5" s="5"/>
      <c r="F5" s="5"/>
      <c r="G5" s="5"/>
    </row>
    <row r="6" spans="1:7" ht="13.5" thickBot="1">
      <c r="A6" s="5"/>
      <c r="B6" s="5"/>
      <c r="C6" s="5"/>
      <c r="D6" s="5"/>
      <c r="E6" s="5"/>
      <c r="F6" s="5"/>
      <c r="G6" s="5"/>
    </row>
    <row r="7" spans="1:7" s="2" customFormat="1" ht="15" customHeight="1">
      <c r="A7" s="30"/>
      <c r="B7" s="4" t="s">
        <v>12</v>
      </c>
      <c r="C7" s="29" t="s">
        <v>15</v>
      </c>
      <c r="D7" s="11" t="s">
        <v>18</v>
      </c>
      <c r="E7" s="12" t="s">
        <v>19</v>
      </c>
      <c r="F7" s="38"/>
      <c r="G7" s="38"/>
    </row>
    <row r="8" spans="1:7" ht="12.75">
      <c r="A8" s="5"/>
      <c r="B8" s="5"/>
      <c r="C8" s="25"/>
      <c r="D8" s="6">
        <v>1</v>
      </c>
      <c r="E8" s="41">
        <v>600</v>
      </c>
      <c r="F8" s="39"/>
      <c r="G8" s="40"/>
    </row>
    <row r="9" spans="1:7" ht="12.75">
      <c r="A9" s="5"/>
      <c r="B9" s="5"/>
      <c r="C9" s="25"/>
      <c r="D9" s="6">
        <v>2</v>
      </c>
      <c r="E9" s="41">
        <v>605</v>
      </c>
      <c r="F9" s="39"/>
      <c r="G9" s="40"/>
    </row>
    <row r="10" spans="1:7" ht="12.75">
      <c r="A10" s="5"/>
      <c r="B10" s="5"/>
      <c r="C10" s="25"/>
      <c r="D10" s="6">
        <v>3</v>
      </c>
      <c r="E10" s="41">
        <v>610</v>
      </c>
      <c r="F10" s="39"/>
      <c r="G10" s="40"/>
    </row>
    <row r="11" spans="1:7" ht="12.75">
      <c r="A11" s="5"/>
      <c r="B11" s="5"/>
      <c r="C11" s="25"/>
      <c r="D11" s="6">
        <v>4</v>
      </c>
      <c r="E11" s="41">
        <v>625</v>
      </c>
      <c r="F11" s="39"/>
      <c r="G11" s="40"/>
    </row>
    <row r="12" spans="1:7" ht="12.75">
      <c r="A12" s="5"/>
      <c r="B12" s="5"/>
      <c r="C12" s="25" t="s">
        <v>37</v>
      </c>
      <c r="D12" s="6">
        <v>5</v>
      </c>
      <c r="E12" s="41">
        <v>630</v>
      </c>
      <c r="F12" s="39"/>
      <c r="G12" s="40"/>
    </row>
    <row r="13" spans="1:7" ht="12.75">
      <c r="A13" s="5"/>
      <c r="B13" s="5"/>
      <c r="C13" s="25"/>
      <c r="D13" s="6"/>
      <c r="E13" s="41"/>
      <c r="F13" s="39"/>
      <c r="G13" s="40"/>
    </row>
    <row r="14" spans="1:7" ht="12.75">
      <c r="A14" s="5"/>
      <c r="B14" s="5"/>
      <c r="C14" s="25"/>
      <c r="D14" s="6"/>
      <c r="E14" s="41"/>
      <c r="F14" s="39"/>
      <c r="G14" s="40"/>
    </row>
    <row r="15" spans="1:7" ht="11.25" customHeight="1">
      <c r="A15" s="5"/>
      <c r="B15" s="5"/>
      <c r="C15" s="25"/>
      <c r="D15" s="6"/>
      <c r="E15" s="41"/>
      <c r="F15" s="39"/>
      <c r="G15" s="40"/>
    </row>
    <row r="16" spans="1:7" ht="11.25" customHeight="1">
      <c r="A16" s="5"/>
      <c r="B16" s="5"/>
      <c r="C16" s="31"/>
      <c r="D16" s="6"/>
      <c r="E16" s="42"/>
      <c r="F16" s="39"/>
      <c r="G16" s="40"/>
    </row>
    <row r="17" spans="1:7" ht="12" customHeight="1" thickBot="1">
      <c r="A17" s="4" t="s">
        <v>13</v>
      </c>
      <c r="B17" s="5"/>
      <c r="C17" s="14"/>
      <c r="D17" s="15"/>
      <c r="E17" s="43"/>
      <c r="F17" s="39"/>
      <c r="G17" s="40"/>
    </row>
    <row r="18" spans="1:7" ht="7.5" customHeight="1" thickBot="1">
      <c r="A18" s="5"/>
      <c r="B18" s="5"/>
      <c r="C18" s="5"/>
      <c r="D18" s="5"/>
      <c r="E18" s="5"/>
      <c r="F18" s="5"/>
      <c r="G18" s="5"/>
    </row>
    <row r="19" spans="1:9" ht="25.5" customHeight="1">
      <c r="A19" s="18" t="s">
        <v>16</v>
      </c>
      <c r="B19" s="19">
        <v>3</v>
      </c>
      <c r="C19" s="19">
        <v>4</v>
      </c>
      <c r="D19" s="19">
        <v>5</v>
      </c>
      <c r="E19" s="19">
        <v>6</v>
      </c>
      <c r="F19" s="19">
        <v>7</v>
      </c>
      <c r="G19" s="33">
        <v>8</v>
      </c>
      <c r="H19" s="20">
        <v>9</v>
      </c>
      <c r="I19" s="3"/>
    </row>
    <row r="20" spans="1:9" ht="12.75">
      <c r="A20" s="21" t="s">
        <v>20</v>
      </c>
      <c r="B20" s="9">
        <f>IF(ISBLANK(C10),"",1.5)</f>
      </c>
      <c r="C20" s="9">
        <f>IF(ISBLANK(C11),"",1.5)</f>
      </c>
      <c r="D20" s="9">
        <f>IF(ISBLANK(C12),"",2)</f>
        <v>2</v>
      </c>
      <c r="E20" s="9">
        <f>IF(ISBLANK(C13),"",2)</f>
      </c>
      <c r="F20" s="9">
        <f>IF(ISBLANK(C14),"",2.5)</f>
      </c>
      <c r="G20" s="9">
        <f>IF(ISBLANK(C15),"",2.5)</f>
      </c>
      <c r="H20" s="9">
        <f>IF(ISBLANK(C16),"",3)</f>
      </c>
      <c r="I20" s="3"/>
    </row>
    <row r="21" spans="1:9" ht="12.75">
      <c r="A21" s="21" t="s">
        <v>21</v>
      </c>
      <c r="B21" s="9">
        <f>IF(ISBLANK(C10),"",3)</f>
      </c>
      <c r="C21" s="9">
        <f>IF(ISBLANK(C11),"",3.5)</f>
      </c>
      <c r="D21" s="9">
        <f>IF(ISBLANK(C12),"",4.5)</f>
        <v>4.5</v>
      </c>
      <c r="E21" s="9">
        <f>IF(ISBLANK(C13),"",5)</f>
      </c>
      <c r="F21" s="9">
        <f>IF(ISBLANK(C14),"",6)</f>
      </c>
      <c r="G21" s="9">
        <f>IF(ISBLANK(C15),"",6.5)</f>
      </c>
      <c r="H21" s="9">
        <f>IF(ISBLANK(C16),"",7.5)</f>
      </c>
      <c r="I21" s="3"/>
    </row>
    <row r="22" spans="1:9" ht="12.75">
      <c r="A22" s="21" t="s">
        <v>22</v>
      </c>
      <c r="B22" s="9">
        <f>IF(ISBLANK(C10),"",(E8+E9)/2)</f>
      </c>
      <c r="C22" s="9">
        <f>IF(ISBLANK(C11),"",(E8+E9)/2)</f>
      </c>
      <c r="D22" s="9">
        <f>IF(ISBLANK(C12),"",(E8+E9+E10)/3)</f>
        <v>605</v>
      </c>
      <c r="E22" s="9">
        <f>IF(ISBLANK(C13),"",(E8+E9+E10)/3)</f>
      </c>
      <c r="F22" s="9">
        <f>IF(ISBLANK(C14),"",(E8+E9+E10+E11)/4)</f>
      </c>
      <c r="G22" s="9">
        <f>IF(ISBLANK(C15),"",(E8+E9+E10+E11)/4)</f>
      </c>
      <c r="H22" s="9">
        <f>IF(ISBLANK(C16),"",(E8+E9+E10+E11+E12)/5)</f>
      </c>
      <c r="I22" s="3"/>
    </row>
    <row r="23" spans="1:9" ht="12.75">
      <c r="A23" s="21" t="s">
        <v>23</v>
      </c>
      <c r="B23" s="9">
        <f>IF(ISBLANK(C10),"",(E10/1))</f>
      </c>
      <c r="C23" s="9">
        <f>IF(ISBLANK(C11),"",(E10+E11)/2)</f>
      </c>
      <c r="D23" s="9">
        <f>IF(ISBLANK(C12),"",(E11+E12)/2)</f>
        <v>627.5</v>
      </c>
      <c r="E23" s="9">
        <f>IF(ISBLANK(C13),"",(E11+E12+E13)/3)</f>
      </c>
      <c r="F23" s="9">
        <f>IF(ISBLANK(C14),"",(E12+E13+E14)/3)</f>
      </c>
      <c r="G23" s="9">
        <f>IF(ISBLANK(C15),"",(E12+E13+E14+E15)/4)</f>
      </c>
      <c r="H23" s="9">
        <f>IF(ISBLANK(C16),"",(E13+E14+E15+E16)/4)</f>
      </c>
      <c r="I23" s="3"/>
    </row>
    <row r="24" spans="1:9" ht="12.75">
      <c r="A24" s="21" t="s">
        <v>1</v>
      </c>
      <c r="B24" s="9">
        <f>IF(ISBLANK(C10),"",(B23-B22)/(B21-B20))</f>
      </c>
      <c r="C24" s="9">
        <f>IF(ISBLANK(C11),"",(C23-C22)/(C21-C20))</f>
      </c>
      <c r="D24" s="9">
        <f>IF(ISBLANK(C12),"",(D23-D22)/(D21-D20))</f>
        <v>9</v>
      </c>
      <c r="E24" s="9">
        <f>IF(ISBLANK(C13),"",(E23-E22)/(E21-E20))</f>
      </c>
      <c r="F24" s="9">
        <f>IF(ISBLANK(C14),"",(F23-F22)/(F21-F20))</f>
      </c>
      <c r="G24" s="9">
        <f>IF(ISBLANK(C15),"",(G23-G22)/(G21-G20))</f>
      </c>
      <c r="H24" s="9">
        <f>IF(ISBLANK(C16),"",(H23-H22)/(H21-H20))</f>
      </c>
      <c r="I24" s="3"/>
    </row>
    <row r="25" spans="1:9" ht="12.75">
      <c r="A25" s="21" t="s">
        <v>2</v>
      </c>
      <c r="B25" s="9">
        <f>IF(ISBLANK(C10),"",(B22-(B20*B24)))</f>
      </c>
      <c r="C25" s="9">
        <f>IF(ISBLANK(C11),"",(C22-(C20*C24)))</f>
      </c>
      <c r="D25" s="9">
        <f>IF(ISBLANK(C12),"",(D22-(D20*D24)))</f>
        <v>587</v>
      </c>
      <c r="E25" s="9">
        <f>IF(ISBLANK(C13),"",(E22-(E20*E24)))</f>
      </c>
      <c r="F25" s="9">
        <f>IF(ISBLANK(C14),"",(F22-(F20*F24)))</f>
      </c>
      <c r="G25" s="9">
        <f>IF(ISBLANK(C15),"",(G22-(G20*G24)))</f>
      </c>
      <c r="H25" s="9">
        <f>IF(ISBLANK(C16),"",(H22-(H20*H24)))</f>
      </c>
      <c r="I25" s="3"/>
    </row>
    <row r="26" spans="1:9" ht="21" customHeight="1" thickBot="1">
      <c r="A26" s="24" t="s">
        <v>7</v>
      </c>
      <c r="B26" s="27">
        <f>IF(ISBLANK(C10),"",(B24*4)+B25)</f>
      </c>
      <c r="C26" s="27">
        <f>IF(ISBLANK(C11),"",(C24*5)+C25)</f>
      </c>
      <c r="D26" s="27">
        <f>IF(ISBLANK(C12),"",(D24*6)+D25)</f>
        <v>641</v>
      </c>
      <c r="E26" s="27">
        <f>IF(ISBLANK(C13),"",(E24*7)+E25)</f>
      </c>
      <c r="F26" s="27">
        <f>IF(ISBLANK(C14),"",(F24*8)+F25)</f>
      </c>
      <c r="G26" s="27">
        <f>IF(ISBLANK(C15),"",(G24*9)+G25)</f>
      </c>
      <c r="H26" s="27">
        <f>IF(ISBLANK(C16),"",(H24*10)+H25)</f>
      </c>
      <c r="I26" s="3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4">
      <selection activeCell="E13" sqref="E13"/>
    </sheetView>
  </sheetViews>
  <sheetFormatPr defaultColWidth="11.421875" defaultRowHeight="12.75"/>
  <cols>
    <col min="1" max="1" width="20.7109375" style="1" customWidth="1"/>
    <col min="2" max="5" width="11.00390625" style="1" customWidth="1"/>
    <col min="6" max="16384" width="11.421875" style="1" customWidth="1"/>
  </cols>
  <sheetData>
    <row r="1" spans="1:7" ht="13.5" thickBot="1">
      <c r="A1" s="51" t="s">
        <v>10</v>
      </c>
      <c r="B1" s="52"/>
      <c r="C1" s="52"/>
      <c r="D1" s="52"/>
      <c r="E1" s="52"/>
      <c r="F1" s="52"/>
      <c r="G1" s="53"/>
    </row>
    <row r="2" spans="1:7" ht="16.5" customHeight="1">
      <c r="A2" s="26" t="s">
        <v>11</v>
      </c>
      <c r="B2" s="5"/>
      <c r="C2" s="5"/>
      <c r="D2" s="5"/>
      <c r="E2" s="5"/>
      <c r="F2" s="5"/>
      <c r="G2" s="5"/>
    </row>
    <row r="3" spans="1:7" ht="12.75">
      <c r="A3" s="5" t="s">
        <v>17</v>
      </c>
      <c r="B3" s="5"/>
      <c r="C3" s="5"/>
      <c r="D3" s="5"/>
      <c r="E3" s="5"/>
      <c r="F3" s="5"/>
      <c r="G3" s="5"/>
    </row>
    <row r="4" spans="1:7" ht="12.75">
      <c r="A4" s="5" t="s">
        <v>40</v>
      </c>
      <c r="B4" s="5"/>
      <c r="C4" s="5"/>
      <c r="D4" s="5"/>
      <c r="E4" s="5"/>
      <c r="F4" s="5"/>
      <c r="G4" s="5"/>
    </row>
    <row r="5" spans="1:7" ht="12.75">
      <c r="A5" s="5" t="s">
        <v>38</v>
      </c>
      <c r="B5" s="5"/>
      <c r="C5" s="5"/>
      <c r="D5" s="5"/>
      <c r="E5" s="5"/>
      <c r="F5" s="5"/>
      <c r="G5" s="5"/>
    </row>
    <row r="6" spans="1:7" ht="13.5" thickBot="1">
      <c r="A6" s="5"/>
      <c r="B6" s="5"/>
      <c r="C6" s="5"/>
      <c r="D6" s="5"/>
      <c r="E6" s="5"/>
      <c r="F6" s="5"/>
      <c r="G6" s="5"/>
    </row>
    <row r="7" spans="1:7" s="2" customFormat="1" ht="15" customHeight="1">
      <c r="A7" s="30"/>
      <c r="B7" s="4" t="s">
        <v>12</v>
      </c>
      <c r="C7" s="29" t="s">
        <v>15</v>
      </c>
      <c r="D7" s="11" t="s">
        <v>9</v>
      </c>
      <c r="E7" s="11" t="s">
        <v>8</v>
      </c>
      <c r="F7" s="11" t="s">
        <v>4</v>
      </c>
      <c r="G7" s="12" t="s">
        <v>14</v>
      </c>
    </row>
    <row r="8" spans="1:7" ht="12.75">
      <c r="A8" s="5"/>
      <c r="B8" s="5"/>
      <c r="C8" s="25"/>
      <c r="D8" s="6">
        <v>1</v>
      </c>
      <c r="E8" s="41">
        <v>600</v>
      </c>
      <c r="F8" s="8">
        <f>IF(ISBLANK(D8),"",D8*E8)</f>
        <v>600</v>
      </c>
      <c r="G8" s="13">
        <f>IF(ISBLANK(D8),"",D8^2)</f>
        <v>1</v>
      </c>
    </row>
    <row r="9" spans="1:7" ht="12.75">
      <c r="A9" s="5"/>
      <c r="B9" s="5"/>
      <c r="C9" s="25"/>
      <c r="D9" s="6">
        <v>2</v>
      </c>
      <c r="E9" s="41">
        <v>605</v>
      </c>
      <c r="F9" s="8">
        <f aca="true" t="shared" si="0" ref="F9:F16">IF(ISBLANK(D9),"",D9*E9)</f>
        <v>1210</v>
      </c>
      <c r="G9" s="13">
        <f aca="true" t="shared" si="1" ref="G9:G16">IF(ISBLANK(D9),"",D9^2)</f>
        <v>4</v>
      </c>
    </row>
    <row r="10" spans="1:7" ht="12.75">
      <c r="A10" s="5"/>
      <c r="B10" s="5"/>
      <c r="C10" s="25"/>
      <c r="D10" s="6">
        <v>3</v>
      </c>
      <c r="E10" s="41">
        <v>610</v>
      </c>
      <c r="F10" s="8">
        <f t="shared" si="0"/>
        <v>1830</v>
      </c>
      <c r="G10" s="13">
        <f t="shared" si="1"/>
        <v>9</v>
      </c>
    </row>
    <row r="11" spans="1:7" ht="12.75">
      <c r="A11" s="5"/>
      <c r="B11" s="5"/>
      <c r="C11" s="25"/>
      <c r="D11" s="6">
        <v>4</v>
      </c>
      <c r="E11" s="41">
        <v>625</v>
      </c>
      <c r="F11" s="8">
        <f t="shared" si="0"/>
        <v>2500</v>
      </c>
      <c r="G11" s="13">
        <f t="shared" si="1"/>
        <v>16</v>
      </c>
    </row>
    <row r="12" spans="1:7" ht="12.75">
      <c r="A12" s="5"/>
      <c r="B12" s="5"/>
      <c r="C12" s="25" t="s">
        <v>37</v>
      </c>
      <c r="D12" s="6">
        <v>5</v>
      </c>
      <c r="E12" s="41">
        <v>630</v>
      </c>
      <c r="F12" s="8">
        <f t="shared" si="0"/>
        <v>3150</v>
      </c>
      <c r="G12" s="13">
        <f t="shared" si="1"/>
        <v>25</v>
      </c>
    </row>
    <row r="13" spans="1:7" ht="12.75">
      <c r="A13" s="5"/>
      <c r="B13" s="5"/>
      <c r="C13" s="25"/>
      <c r="D13" s="6"/>
      <c r="E13" s="7"/>
      <c r="F13" s="8">
        <f t="shared" si="0"/>
      </c>
      <c r="G13" s="13">
        <f t="shared" si="1"/>
      </c>
    </row>
    <row r="14" spans="1:7" ht="12.75">
      <c r="A14" s="5"/>
      <c r="B14" s="5"/>
      <c r="C14" s="25"/>
      <c r="D14" s="6"/>
      <c r="E14" s="7"/>
      <c r="F14" s="8">
        <f t="shared" si="0"/>
      </c>
      <c r="G14" s="13">
        <f t="shared" si="1"/>
      </c>
    </row>
    <row r="15" spans="1:7" ht="11.25" customHeight="1">
      <c r="A15" s="5"/>
      <c r="B15" s="5"/>
      <c r="C15" s="25"/>
      <c r="D15" s="6"/>
      <c r="E15" s="7"/>
      <c r="F15" s="8">
        <f t="shared" si="0"/>
      </c>
      <c r="G15" s="13">
        <f t="shared" si="1"/>
      </c>
    </row>
    <row r="16" spans="1:7" ht="11.25" customHeight="1">
      <c r="A16" s="5"/>
      <c r="B16" s="5"/>
      <c r="C16" s="31"/>
      <c r="D16" s="6"/>
      <c r="E16" s="32"/>
      <c r="F16" s="8">
        <f t="shared" si="0"/>
      </c>
      <c r="G16" s="13">
        <f t="shared" si="1"/>
      </c>
    </row>
    <row r="17" spans="1:7" ht="12" customHeight="1" thickBot="1">
      <c r="A17" s="4" t="s">
        <v>13</v>
      </c>
      <c r="B17" s="5"/>
      <c r="C17" s="14" t="s">
        <v>0</v>
      </c>
      <c r="D17" s="15">
        <f>SUM(D8:D16)</f>
        <v>15</v>
      </c>
      <c r="E17" s="16">
        <f>SUM(E8:E16)</f>
        <v>3070</v>
      </c>
      <c r="F17" s="16">
        <f>SUM(F8:F15)</f>
        <v>9290</v>
      </c>
      <c r="G17" s="17">
        <f>SUM(G8:G15)</f>
        <v>55</v>
      </c>
    </row>
    <row r="18" spans="1:7" ht="7.5" customHeight="1" thickBot="1">
      <c r="A18" s="5"/>
      <c r="B18" s="5"/>
      <c r="C18" s="5"/>
      <c r="D18" s="5"/>
      <c r="E18" s="5"/>
      <c r="F18" s="5"/>
      <c r="G18" s="5"/>
    </row>
    <row r="19" spans="1:9" ht="25.5" customHeight="1">
      <c r="A19" s="18" t="s">
        <v>16</v>
      </c>
      <c r="B19" s="19">
        <v>3</v>
      </c>
      <c r="C19" s="19">
        <v>4</v>
      </c>
      <c r="D19" s="19">
        <v>5</v>
      </c>
      <c r="E19" s="19">
        <v>6</v>
      </c>
      <c r="F19" s="19">
        <v>7</v>
      </c>
      <c r="G19" s="33">
        <v>8</v>
      </c>
      <c r="H19" s="20">
        <v>9</v>
      </c>
      <c r="I19" s="3"/>
    </row>
    <row r="20" spans="1:9" ht="12.75">
      <c r="A20" s="21" t="s">
        <v>5</v>
      </c>
      <c r="B20" s="9">
        <f>IF(ISBLANK(C10),"",$D$17/B19)</f>
      </c>
      <c r="C20" s="9">
        <f>IF(ISBLANK(C11),"",$D$17/C19)</f>
      </c>
      <c r="D20" s="9">
        <f>IF(ISBLANK(C12),"",$D$17/D19)</f>
        <v>3</v>
      </c>
      <c r="E20" s="9">
        <f>IF(ISBLANK(C13),"",$D$17/E19)</f>
      </c>
      <c r="F20" s="9">
        <f>IF(ISBLANK(C14),"",$D$17/F19)</f>
      </c>
      <c r="G20" s="34">
        <f>IF(ISBLANK(C15),"",$D$17/G19)</f>
      </c>
      <c r="H20" s="22">
        <f>IF(ISBLANK(C16),"",$D$17/H19)</f>
      </c>
      <c r="I20" s="3"/>
    </row>
    <row r="21" spans="1:9" ht="12.75">
      <c r="A21" s="21" t="s">
        <v>6</v>
      </c>
      <c r="B21" s="10">
        <f>IF(ISBLANK(C10),"",$E$17/B19)</f>
      </c>
      <c r="C21" s="10">
        <f>IF(ISBLANK(C11),"",$E$17/C19)</f>
      </c>
      <c r="D21" s="10">
        <f>IF(ISBLANK(C12),"",$E$17/D19)</f>
        <v>614</v>
      </c>
      <c r="E21" s="10">
        <f>IF(ISBLANK(C13),"",$E$17/E19)</f>
      </c>
      <c r="F21" s="10">
        <f>IF(ISBLANK(C14),"",$E$17/F19)</f>
      </c>
      <c r="G21" s="35">
        <f>IF(ISBLANK(C15),"",$E$17/G19)</f>
      </c>
      <c r="H21" s="23">
        <f>IF(ISBLANK(C16),"",$E$17/H19)</f>
      </c>
      <c r="I21" s="3"/>
    </row>
    <row r="22" spans="1:9" ht="12.75">
      <c r="A22" s="21" t="s">
        <v>1</v>
      </c>
      <c r="B22" s="10">
        <f>IF(ISBLANK(C10),"",($F$17-(B19*B20*B21))/($G$17-(B19*B20^2)))</f>
      </c>
      <c r="C22" s="10">
        <f>IF(ISBLANK(C11),"",($F$17-(C19*C20*C21))/($G$17-(C19*C20^2)))</f>
      </c>
      <c r="D22" s="10">
        <f>IF(ISBLANK(C12),"",($F$17-(D19*D20*D21))/($G$17-(D19*D20^2)))</f>
        <v>8</v>
      </c>
      <c r="E22" s="10">
        <f>IF(ISBLANK(C13),"",($F$17-(E19*E20*E21))/($G$17-(E19*E20^2)))</f>
      </c>
      <c r="F22" s="10">
        <f>IF(ISBLANK(C14),"",($F$17-(F19*F20*F21))/($G$17-(F19*F20^2)))</f>
      </c>
      <c r="G22" s="35">
        <f>IF(ISBLANK(C15),"",($F$17-(G19*G20*G21))/($G$17-(G19*G20^2)))</f>
      </c>
      <c r="H22" s="23">
        <f>IF(ISBLANK(C16),"",($F$17-(H19*H20*H21))/($G$17-(H19*H20^2)))</f>
      </c>
      <c r="I22" s="3"/>
    </row>
    <row r="23" spans="1:9" ht="12.75">
      <c r="A23" s="21" t="s">
        <v>2</v>
      </c>
      <c r="B23" s="10">
        <f>IF(ISBLANK(C10),"",B21-(B22*B20))</f>
      </c>
      <c r="C23" s="10">
        <f>IF(ISBLANK(C11),"",C21-(C22*C20))</f>
      </c>
      <c r="D23" s="10">
        <f>IF(ISBLANK(C12),"",D21-(D22*D20))</f>
        <v>590</v>
      </c>
      <c r="E23" s="10">
        <f>IF(ISBLANK(C13),"",E21-(E22*E20))</f>
      </c>
      <c r="F23" s="10">
        <f>IF(ISBLANK(C14),"",F21-(F22*F20))</f>
      </c>
      <c r="G23" s="35">
        <f>IF(ISBLANK(C15),"",G21-(G22*G20))</f>
      </c>
      <c r="H23" s="23">
        <f>IF(ISBLANK(C16),"",H21-(H22*H20))</f>
      </c>
      <c r="I23" s="3"/>
    </row>
    <row r="24" spans="1:9" ht="21" customHeight="1" thickBot="1">
      <c r="A24" s="24" t="s">
        <v>7</v>
      </c>
      <c r="B24" s="27">
        <f>IF(ISBLANK(C10),"",(B22*4)+B23)</f>
      </c>
      <c r="C24" s="27">
        <f>IF(ISBLANK(C11),"",(C22*5)+C23)</f>
      </c>
      <c r="D24" s="27">
        <f>IF(ISBLANK(C12),"",(D22*6)+D23)</f>
        <v>638</v>
      </c>
      <c r="E24" s="27">
        <f>IF(ISBLANK(C13),"",(E22*7)+E23)</f>
      </c>
      <c r="F24" s="27">
        <f>IF(ISBLANK(C14),"",(F22*8)+F23)</f>
      </c>
      <c r="G24" s="36">
        <f>IF(ISBLANK(C15),"",(G22*9)+G23)</f>
      </c>
      <c r="H24" s="28">
        <f>IF(ISBLANK(C16),"",(H22*10)+H23)</f>
      </c>
      <c r="I24" s="3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16.140625" style="45" customWidth="1"/>
    <col min="2" max="8" width="12.57421875" style="47" customWidth="1"/>
    <col min="9" max="16384" width="11.421875" style="47" customWidth="1"/>
  </cols>
  <sheetData>
    <row r="1" spans="1:8" ht="13.5" thickBot="1">
      <c r="A1" s="54" t="s">
        <v>36</v>
      </c>
      <c r="B1" s="55"/>
      <c r="C1" s="55"/>
      <c r="D1" s="55"/>
      <c r="E1" s="55"/>
      <c r="F1" s="55"/>
      <c r="G1" s="55"/>
      <c r="H1" s="56"/>
    </row>
    <row r="3" s="49" customFormat="1" ht="12.75">
      <c r="A3" s="49" t="s">
        <v>43</v>
      </c>
    </row>
    <row r="6" spans="2:8" s="45" customFormat="1" ht="24">
      <c r="B6" s="44" t="s">
        <v>29</v>
      </c>
      <c r="C6" s="44" t="s">
        <v>30</v>
      </c>
      <c r="D6" s="44" t="s">
        <v>31</v>
      </c>
      <c r="E6" s="44" t="s">
        <v>32</v>
      </c>
      <c r="F6" s="44" t="s">
        <v>33</v>
      </c>
      <c r="G6" s="44" t="s">
        <v>34</v>
      </c>
      <c r="H6" s="44" t="s">
        <v>35</v>
      </c>
    </row>
    <row r="7" spans="1:8" ht="12.75">
      <c r="A7" s="48" t="s">
        <v>42</v>
      </c>
      <c r="B7" s="46">
        <f>'Les points extrêmes'!B26</f>
      </c>
      <c r="C7" s="46">
        <f>'Les points extrêmes'!C26</f>
      </c>
      <c r="D7" s="46">
        <f>'Les points extrêmes'!D26</f>
        <v>637.5</v>
      </c>
      <c r="E7" s="46">
        <f>'Les points extrêmes'!E26</f>
      </c>
      <c r="F7" s="46">
        <f>'Les points extrêmes'!F26</f>
      </c>
      <c r="G7" s="46">
        <f>'Les points extrêmes'!G26</f>
      </c>
      <c r="H7" s="46">
        <f>'Les points extrêmes'!H26</f>
      </c>
    </row>
    <row r="8" spans="1:8" ht="12.75">
      <c r="A8" s="48" t="s">
        <v>26</v>
      </c>
      <c r="B8" s="46">
        <f>'Les points moyens (meyer)'!B26</f>
      </c>
      <c r="C8" s="46">
        <f>'Les points moyens (meyer)'!C26</f>
      </c>
      <c r="D8" s="46">
        <f>'Les points moyens (meyer)'!D26</f>
        <v>641</v>
      </c>
      <c r="E8" s="46">
        <f>'Les points moyens (meyer)'!E26</f>
      </c>
      <c r="F8" s="46">
        <f>'Les points moyens (meyer)'!F26</f>
      </c>
      <c r="G8" s="46">
        <f>'Les points moyens (meyer)'!G26</f>
      </c>
      <c r="H8" s="46">
        <f>'Les points moyens (meyer)'!H26</f>
      </c>
    </row>
    <row r="9" spans="1:8" ht="12.75">
      <c r="A9" s="48" t="s">
        <v>27</v>
      </c>
      <c r="B9" s="46">
        <f>'Moindres carrés'!B24</f>
      </c>
      <c r="C9" s="46">
        <f>'Moindres carrés'!C24</f>
      </c>
      <c r="D9" s="46">
        <f>'Moindres carrés'!D24</f>
        <v>638</v>
      </c>
      <c r="E9" s="46">
        <f>'Moindres carrés'!E24</f>
      </c>
      <c r="F9" s="46">
        <f>'Moindres carrés'!F24</f>
      </c>
      <c r="G9" s="46">
        <f>'Moindres carrés'!G24</f>
      </c>
      <c r="H9" s="46">
        <f>'Moindres carrés'!H24</f>
      </c>
    </row>
    <row r="10" spans="1:8" ht="25.5">
      <c r="A10" s="48" t="s">
        <v>28</v>
      </c>
      <c r="B10" s="46">
        <f>IF(ISERROR(AVERAGE(B7:B9)),"",AVERAGE(B7:B9))</f>
      </c>
      <c r="C10" s="46">
        <f aca="true" t="shared" si="0" ref="C10:H10">IF(ISERROR(AVERAGE(C7:C9)),"",AVERAGE(C7:C9))</f>
      </c>
      <c r="D10" s="46">
        <f t="shared" si="0"/>
        <v>638.8333333333334</v>
      </c>
      <c r="E10" s="46">
        <f t="shared" si="0"/>
      </c>
      <c r="F10" s="46">
        <f t="shared" si="0"/>
      </c>
      <c r="G10" s="46">
        <f t="shared" si="0"/>
      </c>
      <c r="H10" s="46">
        <f t="shared" si="0"/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I14" sqref="I14"/>
    </sheetView>
  </sheetViews>
  <sheetFormatPr defaultColWidth="11.421875" defaultRowHeight="12.75"/>
  <cols>
    <col min="1" max="1" width="11.421875" style="57" customWidth="1"/>
    <col min="2" max="2" width="14.57421875" style="57" customWidth="1"/>
    <col min="3" max="3" width="11.7109375" style="57" customWidth="1"/>
    <col min="4" max="4" width="9.140625" style="57" customWidth="1"/>
    <col min="5" max="5" width="11.140625" style="57" customWidth="1"/>
    <col min="6" max="16384" width="11.421875" style="57" customWidth="1"/>
  </cols>
  <sheetData>
    <row r="1" spans="1:6" s="47" customFormat="1" ht="45.75" customHeight="1">
      <c r="A1" s="61"/>
      <c r="B1" s="62" t="s">
        <v>56</v>
      </c>
      <c r="C1" s="62" t="s">
        <v>57</v>
      </c>
      <c r="D1" s="63" t="s">
        <v>58</v>
      </c>
      <c r="E1" s="48" t="s">
        <v>63</v>
      </c>
      <c r="F1" s="63" t="s">
        <v>58</v>
      </c>
    </row>
    <row r="2" spans="1:6" ht="12.75">
      <c r="A2" s="64" t="s">
        <v>44</v>
      </c>
      <c r="B2" s="65">
        <v>40</v>
      </c>
      <c r="C2" s="66">
        <f>B2/$B$14</f>
        <v>0.06349206349206349</v>
      </c>
      <c r="D2" s="67" t="s">
        <v>59</v>
      </c>
      <c r="E2" s="68">
        <f>$E$14*C2</f>
        <v>40.63492063492063</v>
      </c>
      <c r="F2" s="67" t="s">
        <v>64</v>
      </c>
    </row>
    <row r="3" spans="1:6" ht="12.75">
      <c r="A3" s="64" t="s">
        <v>45</v>
      </c>
      <c r="B3" s="65">
        <v>30</v>
      </c>
      <c r="C3" s="66">
        <f aca="true" t="shared" si="0" ref="C3:C13">B3/$B$14</f>
        <v>0.047619047619047616</v>
      </c>
      <c r="D3" s="67" t="s">
        <v>60</v>
      </c>
      <c r="E3" s="68">
        <f aca="true" t="shared" si="1" ref="E3:E13">$E$14*C3</f>
        <v>30.476190476190474</v>
      </c>
      <c r="F3" s="67" t="s">
        <v>65</v>
      </c>
    </row>
    <row r="4" spans="1:6" ht="12.75">
      <c r="A4" s="64" t="s">
        <v>46</v>
      </c>
      <c r="B4" s="65">
        <v>50</v>
      </c>
      <c r="C4" s="66">
        <f t="shared" si="0"/>
        <v>0.07936507936507936</v>
      </c>
      <c r="D4" s="67" t="s">
        <v>61</v>
      </c>
      <c r="E4" s="68">
        <f t="shared" si="1"/>
        <v>50.79365079365079</v>
      </c>
      <c r="F4" s="67" t="s">
        <v>66</v>
      </c>
    </row>
    <row r="5" spans="1:6" ht="12.75">
      <c r="A5" s="64" t="s">
        <v>47</v>
      </c>
      <c r="B5" s="65">
        <v>50</v>
      </c>
      <c r="C5" s="66">
        <f t="shared" si="0"/>
        <v>0.07936507936507936</v>
      </c>
      <c r="D5" s="67" t="s">
        <v>62</v>
      </c>
      <c r="E5" s="68">
        <f t="shared" si="1"/>
        <v>50.79365079365079</v>
      </c>
      <c r="F5" s="67" t="s">
        <v>67</v>
      </c>
    </row>
    <row r="6" spans="1:6" ht="12.75">
      <c r="A6" s="64" t="s">
        <v>48</v>
      </c>
      <c r="B6" s="65">
        <v>50</v>
      </c>
      <c r="C6" s="66">
        <f t="shared" si="0"/>
        <v>0.07936507936507936</v>
      </c>
      <c r="D6" s="67"/>
      <c r="E6" s="68">
        <f t="shared" si="1"/>
        <v>50.79365079365079</v>
      </c>
      <c r="F6" s="67"/>
    </row>
    <row r="7" spans="1:6" ht="12.75">
      <c r="A7" s="64" t="s">
        <v>49</v>
      </c>
      <c r="B7" s="65">
        <v>60</v>
      </c>
      <c r="C7" s="66">
        <f t="shared" si="0"/>
        <v>0.09523809523809523</v>
      </c>
      <c r="D7" s="67"/>
      <c r="E7" s="68">
        <f t="shared" si="1"/>
        <v>60.95238095238095</v>
      </c>
      <c r="F7" s="67"/>
    </row>
    <row r="8" spans="1:6" ht="12.75">
      <c r="A8" s="64" t="s">
        <v>50</v>
      </c>
      <c r="B8" s="65">
        <v>20</v>
      </c>
      <c r="C8" s="66">
        <f t="shared" si="0"/>
        <v>0.031746031746031744</v>
      </c>
      <c r="D8" s="67"/>
      <c r="E8" s="68">
        <f t="shared" si="1"/>
        <v>20.317460317460316</v>
      </c>
      <c r="F8" s="67"/>
    </row>
    <row r="9" spans="1:6" ht="12.75">
      <c r="A9" s="64" t="s">
        <v>51</v>
      </c>
      <c r="B9" s="65">
        <v>20</v>
      </c>
      <c r="C9" s="66">
        <f t="shared" si="0"/>
        <v>0.031746031746031744</v>
      </c>
      <c r="D9" s="67"/>
      <c r="E9" s="68">
        <f t="shared" si="1"/>
        <v>20.317460317460316</v>
      </c>
      <c r="F9" s="67"/>
    </row>
    <row r="10" spans="1:6" ht="12.75">
      <c r="A10" s="64" t="s">
        <v>52</v>
      </c>
      <c r="B10" s="65">
        <v>50</v>
      </c>
      <c r="C10" s="66">
        <f t="shared" si="0"/>
        <v>0.07936507936507936</v>
      </c>
      <c r="D10" s="67"/>
      <c r="E10" s="68">
        <f t="shared" si="1"/>
        <v>50.79365079365079</v>
      </c>
      <c r="F10" s="67"/>
    </row>
    <row r="11" spans="1:6" ht="12.75">
      <c r="A11" s="64" t="s">
        <v>53</v>
      </c>
      <c r="B11" s="65">
        <v>70</v>
      </c>
      <c r="C11" s="66">
        <f t="shared" si="0"/>
        <v>0.1111111111111111</v>
      </c>
      <c r="D11" s="67"/>
      <c r="E11" s="68">
        <f t="shared" si="1"/>
        <v>71.11111111111111</v>
      </c>
      <c r="F11" s="67"/>
    </row>
    <row r="12" spans="1:6" ht="12.75">
      <c r="A12" s="64" t="s">
        <v>54</v>
      </c>
      <c r="B12" s="65">
        <v>90</v>
      </c>
      <c r="C12" s="66">
        <f t="shared" si="0"/>
        <v>0.14285714285714285</v>
      </c>
      <c r="D12" s="67"/>
      <c r="E12" s="68">
        <f t="shared" si="1"/>
        <v>91.42857142857142</v>
      </c>
      <c r="F12" s="67"/>
    </row>
    <row r="13" spans="1:6" ht="12.75">
      <c r="A13" s="64" t="s">
        <v>55</v>
      </c>
      <c r="B13" s="65">
        <v>100</v>
      </c>
      <c r="C13" s="66">
        <f t="shared" si="0"/>
        <v>0.15873015873015872</v>
      </c>
      <c r="D13" s="67"/>
      <c r="E13" s="68">
        <f t="shared" si="1"/>
        <v>101.58730158730158</v>
      </c>
      <c r="F13" s="67"/>
    </row>
    <row r="14" spans="1:6" s="58" customFormat="1" ht="12.75">
      <c r="A14" s="69" t="s">
        <v>0</v>
      </c>
      <c r="B14" s="70">
        <f>SUM(B2:B13)</f>
        <v>630</v>
      </c>
      <c r="C14" s="71">
        <f>SUM(C2:C13)</f>
        <v>0.9999999999999999</v>
      </c>
      <c r="D14" s="72"/>
      <c r="E14" s="72">
        <v>640</v>
      </c>
      <c r="F14" s="72"/>
    </row>
    <row r="15" ht="12.75">
      <c r="E15" s="60"/>
    </row>
    <row r="16" spans="1:9" s="47" customFormat="1" ht="24">
      <c r="A16" s="61"/>
      <c r="B16" s="73">
        <v>2000</v>
      </c>
      <c r="C16" s="73">
        <v>2001</v>
      </c>
      <c r="D16" s="73">
        <v>2002</v>
      </c>
      <c r="E16" s="73" t="s">
        <v>68</v>
      </c>
      <c r="F16" s="74" t="s">
        <v>69</v>
      </c>
      <c r="G16" s="62" t="s">
        <v>63</v>
      </c>
      <c r="H16" s="59"/>
      <c r="I16" s="59"/>
    </row>
    <row r="17" spans="1:9" s="47" customFormat="1" ht="12.75">
      <c r="A17" s="75" t="s">
        <v>44</v>
      </c>
      <c r="B17" s="61">
        <v>45</v>
      </c>
      <c r="C17" s="61">
        <v>45</v>
      </c>
      <c r="D17" s="61">
        <v>40</v>
      </c>
      <c r="E17" s="76">
        <f>AVERAGE(B17:D17)</f>
        <v>43.333333333333336</v>
      </c>
      <c r="F17" s="77">
        <f>E17/$E$29</f>
        <v>0.06970509383378017</v>
      </c>
      <c r="G17" s="76">
        <f>$G$29*F17</f>
        <v>44.611260053619304</v>
      </c>
      <c r="H17" s="59"/>
      <c r="I17" s="59"/>
    </row>
    <row r="18" spans="1:9" s="47" customFormat="1" ht="12.75">
      <c r="A18" s="75" t="s">
        <v>45</v>
      </c>
      <c r="B18" s="61">
        <v>32</v>
      </c>
      <c r="C18" s="61">
        <v>30</v>
      </c>
      <c r="D18" s="61">
        <v>30</v>
      </c>
      <c r="E18" s="76">
        <f aca="true" t="shared" si="2" ref="E18:F29">AVERAGE(B18:D18)</f>
        <v>30.666666666666668</v>
      </c>
      <c r="F18" s="77">
        <f aca="true" t="shared" si="3" ref="F18:F28">E18/$E$29</f>
        <v>0.04932975871313673</v>
      </c>
      <c r="G18" s="76">
        <f aca="true" t="shared" si="4" ref="G18:G28">$G$29*F18</f>
        <v>31.571045576407506</v>
      </c>
      <c r="H18" s="59"/>
      <c r="I18" s="59"/>
    </row>
    <row r="19" spans="1:9" s="47" customFormat="1" ht="12.75">
      <c r="A19" s="75" t="s">
        <v>46</v>
      </c>
      <c r="B19" s="61">
        <v>45</v>
      </c>
      <c r="C19" s="61">
        <v>50</v>
      </c>
      <c r="D19" s="61">
        <v>50</v>
      </c>
      <c r="E19" s="76">
        <f t="shared" si="2"/>
        <v>48.333333333333336</v>
      </c>
      <c r="F19" s="77">
        <f t="shared" si="3"/>
        <v>0.07774798927613942</v>
      </c>
      <c r="G19" s="76">
        <f t="shared" si="4"/>
        <v>49.75871313672923</v>
      </c>
      <c r="H19" s="59"/>
      <c r="I19" s="59"/>
    </row>
    <row r="20" spans="1:9" s="47" customFormat="1" ht="12.75">
      <c r="A20" s="75" t="s">
        <v>47</v>
      </c>
      <c r="B20" s="61">
        <v>45</v>
      </c>
      <c r="C20" s="61">
        <v>50</v>
      </c>
      <c r="D20" s="61">
        <v>50</v>
      </c>
      <c r="E20" s="76">
        <f t="shared" si="2"/>
        <v>48.333333333333336</v>
      </c>
      <c r="F20" s="77">
        <f t="shared" si="3"/>
        <v>0.07774798927613942</v>
      </c>
      <c r="G20" s="76">
        <f t="shared" si="4"/>
        <v>49.75871313672923</v>
      </c>
      <c r="H20" s="59"/>
      <c r="I20" s="59"/>
    </row>
    <row r="21" spans="1:9" s="47" customFormat="1" ht="12.75">
      <c r="A21" s="75" t="s">
        <v>48</v>
      </c>
      <c r="B21" s="61">
        <v>40</v>
      </c>
      <c r="C21" s="61">
        <v>45</v>
      </c>
      <c r="D21" s="61">
        <v>50</v>
      </c>
      <c r="E21" s="76">
        <f t="shared" si="2"/>
        <v>45</v>
      </c>
      <c r="F21" s="77">
        <f t="shared" si="3"/>
        <v>0.07238605898123325</v>
      </c>
      <c r="G21" s="76">
        <f t="shared" si="4"/>
        <v>46.32707774798928</v>
      </c>
      <c r="H21" s="59"/>
      <c r="I21" s="59"/>
    </row>
    <row r="22" spans="1:9" s="47" customFormat="1" ht="12.75">
      <c r="A22" s="75" t="s">
        <v>49</v>
      </c>
      <c r="B22" s="61">
        <v>60</v>
      </c>
      <c r="C22" s="61">
        <v>60</v>
      </c>
      <c r="D22" s="61">
        <v>60</v>
      </c>
      <c r="E22" s="76">
        <f t="shared" si="2"/>
        <v>60</v>
      </c>
      <c r="F22" s="77">
        <f t="shared" si="3"/>
        <v>0.096514745308311</v>
      </c>
      <c r="G22" s="76">
        <f t="shared" si="4"/>
        <v>61.76943699731904</v>
      </c>
      <c r="H22" s="59"/>
      <c r="I22" s="59"/>
    </row>
    <row r="23" spans="1:9" s="47" customFormat="1" ht="12.75">
      <c r="A23" s="75" t="s">
        <v>50</v>
      </c>
      <c r="B23" s="61">
        <v>30</v>
      </c>
      <c r="C23" s="61">
        <v>20</v>
      </c>
      <c r="D23" s="61">
        <v>20</v>
      </c>
      <c r="E23" s="76">
        <f t="shared" si="2"/>
        <v>23.333333333333332</v>
      </c>
      <c r="F23" s="77">
        <f t="shared" si="3"/>
        <v>0.03753351206434316</v>
      </c>
      <c r="G23" s="76">
        <f t="shared" si="4"/>
        <v>24.021447721179623</v>
      </c>
      <c r="H23" s="59"/>
      <c r="I23" s="59"/>
    </row>
    <row r="24" spans="1:9" s="47" customFormat="1" ht="12.75">
      <c r="A24" s="75" t="s">
        <v>51</v>
      </c>
      <c r="B24" s="61">
        <v>15</v>
      </c>
      <c r="C24" s="61">
        <v>20</v>
      </c>
      <c r="D24" s="61">
        <v>20</v>
      </c>
      <c r="E24" s="76">
        <f t="shared" si="2"/>
        <v>18.333333333333332</v>
      </c>
      <c r="F24" s="77">
        <f t="shared" si="3"/>
        <v>0.029490616621983913</v>
      </c>
      <c r="G24" s="76">
        <f t="shared" si="4"/>
        <v>18.873994638069703</v>
      </c>
      <c r="H24" s="59"/>
      <c r="I24" s="59"/>
    </row>
    <row r="25" spans="1:9" s="47" customFormat="1" ht="12.75">
      <c r="A25" s="75" t="s">
        <v>52</v>
      </c>
      <c r="B25" s="61">
        <v>45</v>
      </c>
      <c r="C25" s="61">
        <v>40</v>
      </c>
      <c r="D25" s="61">
        <v>50</v>
      </c>
      <c r="E25" s="76">
        <f t="shared" si="2"/>
        <v>45</v>
      </c>
      <c r="F25" s="77">
        <f t="shared" si="3"/>
        <v>0.07238605898123325</v>
      </c>
      <c r="G25" s="76">
        <f t="shared" si="4"/>
        <v>46.32707774798928</v>
      </c>
      <c r="H25" s="59"/>
      <c r="I25" s="59"/>
    </row>
    <row r="26" spans="1:9" s="47" customFormat="1" ht="12.75">
      <c r="A26" s="75" t="s">
        <v>53</v>
      </c>
      <c r="B26" s="61">
        <v>65</v>
      </c>
      <c r="C26" s="61">
        <v>70</v>
      </c>
      <c r="D26" s="61">
        <v>70</v>
      </c>
      <c r="E26" s="76">
        <f t="shared" si="2"/>
        <v>68.33333333333333</v>
      </c>
      <c r="F26" s="77">
        <f t="shared" si="3"/>
        <v>0.10991957104557641</v>
      </c>
      <c r="G26" s="76">
        <f t="shared" si="4"/>
        <v>70.3485254691689</v>
      </c>
      <c r="H26" s="59"/>
      <c r="I26" s="59"/>
    </row>
    <row r="27" spans="1:9" s="47" customFormat="1" ht="12.75">
      <c r="A27" s="75" t="s">
        <v>54</v>
      </c>
      <c r="B27" s="61">
        <v>90</v>
      </c>
      <c r="C27" s="61">
        <v>90</v>
      </c>
      <c r="D27" s="61">
        <v>90</v>
      </c>
      <c r="E27" s="76">
        <f t="shared" si="2"/>
        <v>90</v>
      </c>
      <c r="F27" s="77">
        <f t="shared" si="3"/>
        <v>0.1447721179624665</v>
      </c>
      <c r="G27" s="76">
        <f t="shared" si="4"/>
        <v>92.65415549597856</v>
      </c>
      <c r="H27" s="59"/>
      <c r="I27" s="59"/>
    </row>
    <row r="28" spans="1:9" s="47" customFormat="1" ht="12.75">
      <c r="A28" s="75" t="s">
        <v>55</v>
      </c>
      <c r="B28" s="61">
        <v>98</v>
      </c>
      <c r="C28" s="61">
        <v>105</v>
      </c>
      <c r="D28" s="61">
        <v>100</v>
      </c>
      <c r="E28" s="76">
        <f t="shared" si="2"/>
        <v>101</v>
      </c>
      <c r="F28" s="77">
        <f t="shared" si="3"/>
        <v>0.16246648793565685</v>
      </c>
      <c r="G28" s="76">
        <f t="shared" si="4"/>
        <v>103.97855227882039</v>
      </c>
      <c r="H28" s="59"/>
      <c r="I28" s="59"/>
    </row>
    <row r="29" spans="1:9" s="47" customFormat="1" ht="12.75">
      <c r="A29" s="78" t="s">
        <v>0</v>
      </c>
      <c r="B29" s="73">
        <f>SUM(B17:B28)</f>
        <v>610</v>
      </c>
      <c r="C29" s="73">
        <f>SUM(C17:C28)</f>
        <v>625</v>
      </c>
      <c r="D29" s="73">
        <f>SUM(D17:D28)</f>
        <v>630</v>
      </c>
      <c r="E29" s="79">
        <f t="shared" si="2"/>
        <v>621.6666666666666</v>
      </c>
      <c r="F29" s="79">
        <f>SUM(F17:F28)</f>
        <v>1</v>
      </c>
      <c r="G29" s="80">
        <v>640</v>
      </c>
      <c r="H29" s="59"/>
      <c r="I29" s="59"/>
    </row>
    <row r="30" ht="12.75">
      <c r="G30" s="60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PP</cp:lastModifiedBy>
  <dcterms:created xsi:type="dcterms:W3CDTF">2000-04-03T13:54:13Z</dcterms:created>
  <dcterms:modified xsi:type="dcterms:W3CDTF">2003-01-28T11:08:06Z</dcterms:modified>
  <cp:category/>
  <cp:version/>
  <cp:contentType/>
  <cp:contentStatus/>
</cp:coreProperties>
</file>